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<sst xmlns="http://schemas.openxmlformats.org/spreadsheetml/2006/main" count="56" uniqueCount="39">
  <si>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Annual Spending</t>
  </si>
  <si>
    <t>Discount Rates:</t>
  </si>
  <si>
    <t>aeroplan</t>
  </si>
  <si>
    <t>40000 points == $400</t>
  </si>
  <si>
    <t>air miles</t>
  </si>
  <si>
    <t>1600 points = $400</t>
  </si>
  <si>
    <t>cashback</t>
  </si>
  <si>
    <t>costco</t>
  </si>
  <si>
    <t>PC points</t>
  </si>
  <si>
    <t>petro points</t>
  </si>
  <si>
    <t>20000 points = $5 in gas</t>
  </si>
  <si>
    <t>TD points</t>
  </si>
  <si>
    <t>Card</t>
  </si>
  <si>
    <t>fee</t>
  </si>
  <si>
    <t>add card</t>
  </si>
  <si>
    <t>reward</t>
  </si>
  <si>
    <t>rate</t>
  </si>
  <si>
    <t>reward loss</t>
  </si>
  <si>
    <t>CDW?</t>
  </si>
  <si>
    <t>CDW fee</t>
  </si>
  <si>
    <t>Value</t>
  </si>
  <si>
    <t>+CDW</t>
  </si>
  <si>
    <t>CIBC platinum</t>
  </si>
  <si>
    <t>CIBC aeroplan</t>
  </si>
  <si>
    <t>TD elite</t>
  </si>
  <si>
    <t>CITI petro</t>
  </si>
  <si>
    <t>TD gold</t>
  </si>
  <si>
    <t>AMEX aeroplanplus gold</t>
  </si>
  <si>
    <t>AMEX aeroplanplus</t>
  </si>
  <si>
    <t>BMO air miles bronze</t>
  </si>
  <si>
    <t>BMO cashback gold</t>
  </si>
  <si>
    <t>CIBD dividend</t>
  </si>
  <si>
    <t>TD rewards</t>
  </si>
  <si>
    <t>AMEX costco</t>
  </si>
  <si>
    <t>CITI enrich</t>
  </si>
  <si>
    <t>PC</t>
  </si>
  <si>
    <t>BMO air miles silver</t>
  </si>
  <si>
    <t>BMO air miles gold</t>
  </si>
  <si>
    <t>AMEX air miles gold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</si>
</sst>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0"/>
    <numFmt numFmtId="167" formatCode="[$$-1009]#,##0.00;[RED]\-[$$-1009]#,##0.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M28" sqref="M28"/>
    </sheetView>
  </sheetViews>
  <sheetFormatPr defaultColWidth="12.57421875" defaultRowHeight="12.75"/>
  <cols>
    <col min="1" max="1" width="14.421875" style="0" customWidth="1"/>
    <col min="2" max="2" width="13.57421875" style="1" customWidth="1"/>
    <col min="3" max="3" width="11.7109375" style="0" customWidth="1"/>
    <col min="4" max="4" width="20.28125" style="0" customWidth="1"/>
    <col min="5" max="7" width="11.7109375" style="0" customWidth="1"/>
    <col min="8" max="8" width="11.7109375" style="2" customWidth="1"/>
    <col min="9" max="11" width="11.7109375" style="0" customWidth="1"/>
    <col min="12" max="12" width="14.7109375" style="3" customWidth="1"/>
    <col min="13" max="13" width="11.7109375" style="3" customWidth="1"/>
    <col min="14" max="16384" width="11.7109375" style="0" customWidth="1"/>
  </cols>
  <sheetData>
    <row r="1" spans="1:3" ht="12">
      <c r="A1" t="s">
        <v>0</v>
      </c>
      <c r="C1">
        <v>18000</v>
      </c>
    </row>
    <row r="3" ht="12">
      <c r="A3" t="s">
        <v>1</v>
      </c>
    </row>
    <row r="4" spans="1:3" ht="12">
      <c r="A4" t="s">
        <v>2</v>
      </c>
      <c r="B4" s="1">
        <v>0.01</v>
      </c>
      <c r="C4" t="s">
        <v>3</v>
      </c>
    </row>
    <row r="5" spans="1:3" ht="12">
      <c r="A5" t="s">
        <v>4</v>
      </c>
      <c r="B5" s="1">
        <v>0.25</v>
      </c>
      <c r="C5" t="s">
        <v>5</v>
      </c>
    </row>
    <row r="6" spans="1:2" ht="12">
      <c r="A6" t="s">
        <v>6</v>
      </c>
      <c r="B6" s="1">
        <v>0.98</v>
      </c>
    </row>
    <row r="7" spans="1:2" ht="12">
      <c r="A7" t="s">
        <v>7</v>
      </c>
      <c r="B7" s="1">
        <v>0.8</v>
      </c>
    </row>
    <row r="8" spans="1:2" ht="12">
      <c r="A8" t="s">
        <v>8</v>
      </c>
      <c r="B8" s="1">
        <v>0.001</v>
      </c>
    </row>
    <row r="9" spans="1:3" ht="12">
      <c r="A9" t="s">
        <v>9</v>
      </c>
      <c r="B9" s="1">
        <f>5/20000</f>
        <v>0.00025</v>
      </c>
      <c r="C9" t="s">
        <v>10</v>
      </c>
    </row>
    <row r="10" spans="1:2" ht="12">
      <c r="A10" t="s">
        <v>11</v>
      </c>
      <c r="B10" s="1">
        <v>0.012</v>
      </c>
    </row>
    <row r="11" spans="4:13" ht="12">
      <c r="D11" t="s">
        <v>12</v>
      </c>
      <c r="E11" t="s">
        <v>13</v>
      </c>
      <c r="F11" t="s">
        <v>14</v>
      </c>
      <c r="G11" t="s">
        <v>15</v>
      </c>
      <c r="H11" s="2" t="s">
        <v>16</v>
      </c>
      <c r="I11" t="s">
        <v>17</v>
      </c>
      <c r="J11" t="s">
        <v>18</v>
      </c>
      <c r="K11" t="s">
        <v>19</v>
      </c>
      <c r="L11" s="3" t="s">
        <v>20</v>
      </c>
      <c r="M11" s="3" t="s">
        <v>21</v>
      </c>
    </row>
    <row r="12" spans="4:13" ht="12">
      <c r="D12" t="s">
        <v>22</v>
      </c>
      <c r="E12">
        <v>0</v>
      </c>
      <c r="F12">
        <v>0</v>
      </c>
      <c r="G12" t="s">
        <v>6</v>
      </c>
      <c r="H12" s="2">
        <v>0</v>
      </c>
      <c r="I12">
        <v>0</v>
      </c>
      <c r="J12">
        <v>1</v>
      </c>
      <c r="K12">
        <v>0</v>
      </c>
      <c r="L12" s="3">
        <f>($C$1*H12-I12)*LOOKUP(G12,$A$4:$A$11,$B$4:$B$11)-F12-E12</f>
        <v>0</v>
      </c>
      <c r="M12" s="3">
        <f>IF(J12,L12-K12,"N/A")</f>
        <v>0</v>
      </c>
    </row>
    <row r="13" spans="4:13" ht="12">
      <c r="D13" t="s">
        <v>23</v>
      </c>
      <c r="E13">
        <v>120</v>
      </c>
      <c r="F13">
        <v>50</v>
      </c>
      <c r="G13" t="s">
        <v>2</v>
      </c>
      <c r="H13" s="2">
        <v>1</v>
      </c>
      <c r="I13">
        <v>0</v>
      </c>
      <c r="J13">
        <v>1</v>
      </c>
      <c r="K13">
        <v>0</v>
      </c>
      <c r="L13" s="3">
        <f>($C$1*H13-I13)*LOOKUP(G13,$A$4:$A$11,$B$4:$B$11)-F13-E13</f>
        <v>10</v>
      </c>
      <c r="M13" s="3">
        <f>IF(J13,L13-K13,"N/A")</f>
        <v>10</v>
      </c>
    </row>
    <row r="14" spans="4:13" ht="12">
      <c r="D14" t="s">
        <v>24</v>
      </c>
      <c r="E14">
        <v>100</v>
      </c>
      <c r="F14">
        <v>40</v>
      </c>
      <c r="G14" t="s">
        <v>6</v>
      </c>
      <c r="H14" s="2">
        <v>0.01</v>
      </c>
      <c r="I14">
        <v>0</v>
      </c>
      <c r="J14">
        <v>1</v>
      </c>
      <c r="K14">
        <v>0</v>
      </c>
      <c r="L14" s="3">
        <f>($C$1*H14-I14)*LOOKUP(G14,$A$4:$A$11,$B$4:$B$11)-F14-E14</f>
        <v>36.400000000000006</v>
      </c>
      <c r="M14" s="3">
        <f>IF(J14,L14-K14,"N/A")</f>
        <v>36.400000000000006</v>
      </c>
    </row>
    <row r="15" spans="4:13" ht="12">
      <c r="D15" t="s">
        <v>25</v>
      </c>
      <c r="E15">
        <v>0</v>
      </c>
      <c r="F15">
        <v>0</v>
      </c>
      <c r="G15" t="s">
        <v>9</v>
      </c>
      <c r="H15" s="2">
        <v>10</v>
      </c>
      <c r="I15">
        <v>0</v>
      </c>
      <c r="J15">
        <v>0</v>
      </c>
      <c r="L15" s="3">
        <f>($C$1*H15-I15)*LOOKUP(G15,$A$4:$A$11,$B$4:$B$11)-F15-E15</f>
        <v>45</v>
      </c>
      <c r="M15" s="3" t="str">
        <f>IF(J15,L15-K15,"N/A")</f>
        <v>N/A</v>
      </c>
    </row>
    <row r="16" spans="4:13" ht="12">
      <c r="D16" t="s">
        <v>26</v>
      </c>
      <c r="E16">
        <v>120</v>
      </c>
      <c r="F16">
        <v>50</v>
      </c>
      <c r="G16" t="s">
        <v>11</v>
      </c>
      <c r="H16" s="2">
        <v>1</v>
      </c>
      <c r="I16">
        <v>0</v>
      </c>
      <c r="J16">
        <v>1</v>
      </c>
      <c r="K16">
        <v>0</v>
      </c>
      <c r="L16" s="3">
        <f>($C$1*H16-I16)*LOOKUP(G16,$A$4:$A$11,$B$4:$B$11)-F16-E16</f>
        <v>46</v>
      </c>
      <c r="M16" s="3">
        <f>IF(J16,L16-K16,"N/A")</f>
        <v>46</v>
      </c>
    </row>
    <row r="17" spans="4:13" ht="12">
      <c r="D17" t="s">
        <v>27</v>
      </c>
      <c r="E17">
        <v>120</v>
      </c>
      <c r="F17">
        <v>0</v>
      </c>
      <c r="G17" t="s">
        <v>2</v>
      </c>
      <c r="H17" s="2">
        <v>1.25</v>
      </c>
      <c r="I17">
        <v>2500</v>
      </c>
      <c r="J17">
        <v>1</v>
      </c>
      <c r="K17">
        <v>0</v>
      </c>
      <c r="L17" s="3">
        <f>($C$1*H17-I17)*LOOKUP(G17,$A$4:$A$11,$B$4:$B$11)-F17-E17</f>
        <v>80</v>
      </c>
      <c r="M17" s="3">
        <f>IF(J17,L17-K17,"N/A")</f>
        <v>80</v>
      </c>
    </row>
    <row r="18" spans="4:13" ht="12">
      <c r="D18" t="s">
        <v>28</v>
      </c>
      <c r="E18">
        <v>60</v>
      </c>
      <c r="F18">
        <v>20</v>
      </c>
      <c r="G18" t="s">
        <v>2</v>
      </c>
      <c r="H18" s="2">
        <v>1</v>
      </c>
      <c r="I18">
        <v>0</v>
      </c>
      <c r="J18">
        <v>0</v>
      </c>
      <c r="L18" s="3">
        <f>($C$1*H18-I18)*LOOKUP(G18,$A$4:$A$11,$B$4:$B$11)-F18-E18</f>
        <v>100</v>
      </c>
      <c r="M18" s="3" t="str">
        <f>IF(J18,L18-K18,"N/A")</f>
        <v>N/A</v>
      </c>
    </row>
    <row r="19" spans="4:13" ht="12">
      <c r="D19" t="s">
        <v>29</v>
      </c>
      <c r="E19">
        <v>0</v>
      </c>
      <c r="F19">
        <v>0</v>
      </c>
      <c r="G19" t="s">
        <v>4</v>
      </c>
      <c r="H19" s="2">
        <v>0.025</v>
      </c>
      <c r="I19">
        <v>0</v>
      </c>
      <c r="J19">
        <v>1</v>
      </c>
      <c r="K19">
        <v>30</v>
      </c>
      <c r="L19" s="3">
        <f>($C$1*H19-I19)*LOOKUP(G19,$A$4:$A$11,$B$4:$B$11)-F19-E19</f>
        <v>112.5</v>
      </c>
      <c r="M19" s="3">
        <f>IF(J19,L19-K19,"N/A")</f>
        <v>82.5</v>
      </c>
    </row>
    <row r="20" spans="4:13" ht="12">
      <c r="D20" t="s">
        <v>30</v>
      </c>
      <c r="E20">
        <v>10</v>
      </c>
      <c r="F20">
        <v>15</v>
      </c>
      <c r="G20" t="s">
        <v>6</v>
      </c>
      <c r="H20" s="2">
        <v>0.01</v>
      </c>
      <c r="I20">
        <v>0</v>
      </c>
      <c r="J20">
        <v>1</v>
      </c>
      <c r="K20">
        <v>30</v>
      </c>
      <c r="L20" s="3">
        <f>($C$1*H20-I20)*LOOKUP(G20,$A$4:$A$11,$B$4:$B$11)-F20-E20</f>
        <v>151.4</v>
      </c>
      <c r="M20" s="3">
        <f>IF(J20,L20-K20,"N/A")</f>
        <v>121.4</v>
      </c>
    </row>
    <row r="21" spans="4:13" ht="12">
      <c r="D21" t="s">
        <v>31</v>
      </c>
      <c r="E21">
        <v>0</v>
      </c>
      <c r="F21">
        <v>0</v>
      </c>
      <c r="G21" t="s">
        <v>6</v>
      </c>
      <c r="H21" s="2">
        <v>0.01</v>
      </c>
      <c r="I21">
        <v>18.75</v>
      </c>
      <c r="J21">
        <v>0</v>
      </c>
      <c r="L21" s="3">
        <f>($C$1*H21-I21)*LOOKUP(G21,$A$4:$A$11,$B$4:$B$11)-F21-E21</f>
        <v>158.025</v>
      </c>
      <c r="M21" s="3" t="str">
        <f>IF(J21,L21-K21,"N/A")</f>
        <v>N/A</v>
      </c>
    </row>
    <row r="22" spans="4:13" ht="12">
      <c r="D22" t="s">
        <v>32</v>
      </c>
      <c r="E22">
        <v>0</v>
      </c>
      <c r="F22">
        <v>0</v>
      </c>
      <c r="G22" t="s">
        <v>6</v>
      </c>
      <c r="H22" s="2">
        <v>0.01</v>
      </c>
      <c r="I22">
        <v>15</v>
      </c>
      <c r="J22">
        <v>0</v>
      </c>
      <c r="L22" s="3">
        <f>($C$1*H22-I22)*LOOKUP(G22,$A$4:$A$11,$B$4:$B$11)-F22-E22</f>
        <v>161.7</v>
      </c>
      <c r="M22" s="3" t="str">
        <f>IF(J22,L22-K22,"N/A")</f>
        <v>N/A</v>
      </c>
    </row>
    <row r="23" spans="4:13" ht="12">
      <c r="D23" t="s">
        <v>33</v>
      </c>
      <c r="E23">
        <v>0</v>
      </c>
      <c r="F23">
        <v>0</v>
      </c>
      <c r="G23" t="s">
        <v>7</v>
      </c>
      <c r="H23" s="2">
        <v>0.015</v>
      </c>
      <c r="I23">
        <v>55</v>
      </c>
      <c r="J23">
        <v>0</v>
      </c>
      <c r="L23" s="3">
        <f>($C$1*H23-I23)*LOOKUP(G23,$A$4:$A$11,$B$4:$B$11)-F23-E23</f>
        <v>172</v>
      </c>
      <c r="M23" s="3" t="str">
        <f>IF(J23,L23-K23,"N/A")</f>
        <v>N/A</v>
      </c>
    </row>
    <row r="24" spans="4:13" ht="12">
      <c r="D24" t="s">
        <v>34</v>
      </c>
      <c r="E24">
        <v>0</v>
      </c>
      <c r="F24">
        <v>0</v>
      </c>
      <c r="G24" t="s">
        <v>6</v>
      </c>
      <c r="H24" s="2">
        <v>0.01</v>
      </c>
      <c r="I24">
        <v>0</v>
      </c>
      <c r="J24">
        <v>0</v>
      </c>
      <c r="L24" s="3">
        <f>($C$1*H24-I24)*LOOKUP(G24,$A$4:$A$11,$B$4:$B$11)-F24-E24</f>
        <v>176.4</v>
      </c>
      <c r="M24" s="3" t="str">
        <f>IF(J24,L24-K24,"N/A")</f>
        <v>N/A</v>
      </c>
    </row>
    <row r="25" spans="4:13" ht="12">
      <c r="D25" t="s">
        <v>35</v>
      </c>
      <c r="E25">
        <v>0</v>
      </c>
      <c r="F25">
        <v>0</v>
      </c>
      <c r="G25" t="s">
        <v>8</v>
      </c>
      <c r="H25" s="2">
        <v>10</v>
      </c>
      <c r="I25">
        <v>0</v>
      </c>
      <c r="J25">
        <v>0</v>
      </c>
      <c r="L25" s="3">
        <f>($C$1*H25-I25)*LOOKUP(G25,$A$4:$A$11,$B$4:$B$11)-F25-E25</f>
        <v>180</v>
      </c>
      <c r="M25" s="3" t="str">
        <f>IF(J25,L25-K25,"N/A")</f>
        <v>N/A</v>
      </c>
    </row>
    <row r="26" spans="4:13" ht="12">
      <c r="D26" t="s">
        <v>36</v>
      </c>
      <c r="E26">
        <v>35</v>
      </c>
      <c r="F26">
        <v>5</v>
      </c>
      <c r="G26" t="s">
        <v>4</v>
      </c>
      <c r="H26" s="2">
        <v>0.05</v>
      </c>
      <c r="I26">
        <v>0</v>
      </c>
      <c r="J26">
        <v>1</v>
      </c>
      <c r="K26">
        <v>30</v>
      </c>
      <c r="L26" s="3">
        <f>($C$1*H26-I26)*LOOKUP(G26,$A$4:$A$11,$B$4:$B$11)-F26-E26</f>
        <v>185</v>
      </c>
      <c r="M26" s="3">
        <f>IF(J26,L26-K26,"N/A")</f>
        <v>155</v>
      </c>
    </row>
    <row r="27" spans="4:13" ht="12">
      <c r="D27" t="s">
        <v>37</v>
      </c>
      <c r="E27">
        <v>80</v>
      </c>
      <c r="F27">
        <v>15</v>
      </c>
      <c r="G27" t="s">
        <v>4</v>
      </c>
      <c r="H27" s="2">
        <v>0.067</v>
      </c>
      <c r="I27">
        <v>0</v>
      </c>
      <c r="J27">
        <v>1</v>
      </c>
      <c r="K27">
        <v>30</v>
      </c>
      <c r="L27" s="3">
        <f>($C$1*H27-I27)*LOOKUP(G27,$A$4:$A$11,$B$4:$B$11)-F27-E27</f>
        <v>206.5</v>
      </c>
      <c r="M27" s="3">
        <f>IF(J27,L27-K27,"N/A")</f>
        <v>176.5</v>
      </c>
    </row>
    <row r="28" spans="4:13" ht="12">
      <c r="D28" t="s">
        <v>38</v>
      </c>
      <c r="E28">
        <v>50</v>
      </c>
      <c r="F28">
        <v>0</v>
      </c>
      <c r="G28" t="s">
        <v>4</v>
      </c>
      <c r="H28" s="2">
        <v>0.067</v>
      </c>
      <c r="I28">
        <v>0</v>
      </c>
      <c r="J28">
        <v>1</v>
      </c>
      <c r="K28">
        <v>0</v>
      </c>
      <c r="L28" s="3">
        <f>($C$1*H28-I28)*LOOKUP(G28,$A$4:$A$11,$B$4:$B$11)-F28-E28</f>
        <v>251.5</v>
      </c>
      <c r="M28" s="3">
        <f>IF(J28,L28-K28,"N/A")</f>
        <v>251.5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Larsen</dc:creator>
  <cp:keywords/>
  <dc:description/>
  <cp:lastModifiedBy>Bryan Larsen</cp:lastModifiedBy>
  <cp:lastPrinted>1601-01-01T04:00:00Z</cp:lastPrinted>
  <dcterms:created xsi:type="dcterms:W3CDTF">2007-03-15T16:48:23Z</dcterms:created>
  <dcterms:modified xsi:type="dcterms:W3CDTF">2007-03-15T18:21:26Z</dcterms:modified>
  <cp:category/>
  <cp:version/>
  <cp:contentType/>
  <cp:contentStatus/>
  <cp:revision>2</cp:revision>
</cp:coreProperties>
</file>